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<sst xmlns="http://schemas.openxmlformats.org/spreadsheetml/2006/main" count="84" uniqueCount="59">
  <si>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Директор МП «АЭС»</t>
  </si>
  <si>
    <t>№ п/п</t>
  </si>
  <si>
    <t>Наименование</t>
  </si>
  <si>
    <t>Ед. изм.</t>
  </si>
  <si>
    <t>Кол-во по смете</t>
  </si>
  <si>
    <t>Кол-во по факту</t>
  </si>
  <si>
    <t>Сметная стоимость, тыс. руб.</t>
  </si>
  <si>
    <t>Фактическая стоимость тыс. руб.</t>
  </si>
  <si>
    <t>Срок выполнения</t>
  </si>
  <si>
    <t>Капитальный ремонт ВЛ-0,4 кВ</t>
  </si>
  <si>
    <t>I кв.-III кв.</t>
  </si>
  <si>
    <t>ТП-90 ф. 6</t>
  </si>
  <si>
    <t>км</t>
  </si>
  <si>
    <t>ТП-430 ф. 2</t>
  </si>
  <si>
    <t>ТП-603 ф.3,4</t>
  </si>
  <si>
    <t>ТП-116 ф. 2</t>
  </si>
  <si>
    <t>ТП-448 ф. 14</t>
  </si>
  <si>
    <t>ТП-77 ф. 15</t>
  </si>
  <si>
    <t>ТП-154 ф. 11</t>
  </si>
  <si>
    <t>ТП-79 ф. 3,4</t>
  </si>
  <si>
    <t>Ремонт ВЛ-0,4 кВ не предусмотренный планом</t>
  </si>
  <si>
    <t>Итого по ВЛ-0,4 кВ</t>
  </si>
  <si>
    <t>Капитальный ремонт ВЛ-10 кВ</t>
  </si>
  <si>
    <t>II кв. –III кв.</t>
  </si>
  <si>
    <t>Итого по ВЛ-10 кВ</t>
  </si>
  <si>
    <t>Капитальный ремонт трансформаторов 400 кВА, 630 кВА</t>
  </si>
  <si>
    <t>шт</t>
  </si>
  <si>
    <t>в течение года</t>
  </si>
  <si>
    <t>Капитальный ремонт оборудования и производственных зданий</t>
  </si>
  <si>
    <t>Итого по ремонту ТП</t>
  </si>
  <si>
    <t>Капитальный ремонт КЛ-10 кВ АСБл 3х120</t>
  </si>
  <si>
    <t>Капитальный ремонт КЛ-10 кВ АСБл 3х240</t>
  </si>
  <si>
    <t>Итого по КЛ-10 кВ</t>
  </si>
  <si>
    <t>Капитальный ремонт КЛ-0,4 кВ АВВГ 4х70</t>
  </si>
  <si>
    <t>Капитальный ремонт КЛ-0,4 кВ АВВГ 4х120</t>
  </si>
  <si>
    <t>Капитальный ремонт КЛ-0,4 кВ АВВГ 4х150</t>
  </si>
  <si>
    <t>Капитальный ремонт КЛ-0,4 кВ АВВГ 4х185</t>
  </si>
  <si>
    <t>Итого по КЛ-0,4 кВ</t>
  </si>
  <si>
    <t>Всего по капитальному ремонту:</t>
  </si>
  <si>
    <t>Начальник ПТО</t>
  </si>
  <si>
    <t>II кв.</t>
  </si>
  <si>
    <t>ТП-31 ф. 1 (ТП-475 ф.1,ф.2)</t>
  </si>
  <si>
    <t>А.А. Ханин</t>
  </si>
  <si>
    <t>Отчет</t>
  </si>
  <si>
    <t>ТП-462 ф.3,4</t>
  </si>
  <si>
    <t>ф. 23/9-РП-2/14</t>
  </si>
  <si>
    <t>ф.РТП-20/19 - 462 (ф. РП-6/9-210;ф. РП-7/6-126; ф.24/25-7/5; ф.20/35-427; ф.22/54-194; ф.51-278)</t>
  </si>
  <si>
    <t>УТВЕРЖДАЮ:</t>
  </si>
  <si>
    <t>___________ В.В. Марков</t>
  </si>
  <si>
    <t xml:space="preserve">«___» __________ 2012 г. </t>
  </si>
  <si>
    <r>
      <t xml:space="preserve">Капитальный ремонт трансформаторных подстанций (строительная часть): (ТП 10/0,4 кВ № </t>
    </r>
    <r>
      <rPr>
        <b/>
        <sz val="10"/>
        <rFont val="Times New Roman"/>
        <family val="1"/>
      </rPr>
      <t>4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РТП-15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РТП-17, 49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92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53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62М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66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87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121А</t>
    </r>
    <r>
      <rPr>
        <sz val="10"/>
        <rFont val="Times New Roman"/>
        <family val="1"/>
      </rPr>
      <t>),</t>
    </r>
    <r>
      <rPr>
        <b/>
        <sz val="10"/>
        <rFont val="Times New Roman"/>
        <family val="1"/>
      </rPr>
      <t xml:space="preserve"> в т.ч. замена дверей.</t>
    </r>
  </si>
  <si>
    <t>ПИР  2013 г.</t>
  </si>
  <si>
    <r>
      <t>Капитальный ремонт кровель ТП 10/0,4 кВ (</t>
    </r>
    <r>
      <rPr>
        <b/>
        <sz val="10"/>
        <rFont val="Times New Roman"/>
        <family val="1"/>
      </rPr>
      <t>РТП-15, ТП-4,               ПС "Полярная",РТП-17, ТП-121А, 53, 49, РП-2, ТП-427, ТП-96</t>
    </r>
    <r>
      <rPr>
        <sz val="10"/>
        <rFont val="Times New Roman"/>
        <family val="1"/>
      </rPr>
      <t>)</t>
    </r>
  </si>
  <si>
    <r>
      <t>Капитальный ремонт трансформаторных подстанций: (ТП10/0,4 кВ №</t>
    </r>
    <r>
      <rPr>
        <b/>
        <sz val="10"/>
        <rFont val="Times New Roman"/>
        <family val="1"/>
      </rPr>
      <t>53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72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62М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121А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86,117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85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338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45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271</t>
    </r>
    <r>
      <rPr>
        <sz val="10"/>
        <rFont val="Times New Roman"/>
        <family val="1"/>
      </rPr>
      <t>)</t>
    </r>
  </si>
  <si>
    <t>Заместитель директора по финансам, главный бухгалтер</t>
  </si>
  <si>
    <t>О. В. Гапон</t>
  </si>
  <si>
    <t>Заместитель директора по экономике и тарифообразованию</t>
  </si>
  <si>
    <t>М.Ю. Пономаренко</t>
  </si>
  <si>
    <t>о выполнении капитального ремонта МП "АЭС" за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</si>
</sst>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horizontal="right" vertical="top" wrapText="1"/>
    </xf>
    <xf numFmtId="0" fontId="41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4" fontId="41" fillId="33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0" fontId="41" fillId="34" borderId="10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horizontal="center" vertical="top" wrapText="1"/>
    </xf>
    <xf numFmtId="4" fontId="41" fillId="34" borderId="10" xfId="0" applyNumberFormat="1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left" vertical="top" wrapText="1"/>
    </xf>
    <xf numFmtId="9" fontId="41" fillId="33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5">
      <selection activeCell="A1" sqref="A1:H49"/>
    </sheetView>
  </sheetViews>
  <sheetFormatPr defaultColWidth="9.140625" defaultRowHeight="15"/>
  <cols>
    <col min="1" max="1" width="4.57421875" style="0" customWidth="1"/>
    <col min="2" max="2" width="52.7109375" style="0" customWidth="1"/>
    <col min="3" max="3" width="6.8515625" style="0" customWidth="1"/>
    <col min="4" max="4" width="9.421875" style="0" customWidth="1"/>
    <col min="6" max="6" width="15.57421875" style="0" customWidth="1"/>
    <col min="7" max="7" width="14.140625" style="0" customWidth="1"/>
    <col min="8" max="8" width="13.7109375" style="0" customWidth="1"/>
    <col min="9" max="9" width="4.140625" style="0" customWidth="1"/>
    <col min="10" max="10" width="9.140625" style="0" customWidth="1"/>
  </cols>
  <sheetData>
    <row r="1" ht="15">
      <c r="G1" s="18" t="s">
        <v>47</v>
      </c>
    </row>
    <row r="2" ht="15">
      <c r="G2" s="18" t="s">
        <v>0</v>
      </c>
    </row>
    <row r="3" ht="15">
      <c r="G3" s="18" t="s">
        <v>48</v>
      </c>
    </row>
    <row r="4" ht="15">
      <c r="G4" s="18" t="s">
        <v>49</v>
      </c>
    </row>
    <row r="5" ht="15.75">
      <c r="A5" s="1"/>
    </row>
    <row r="6" spans="1:11" ht="15">
      <c r="A6" s="39" t="s">
        <v>43</v>
      </c>
      <c r="B6" s="39"/>
      <c r="C6" s="39"/>
      <c r="D6" s="39"/>
      <c r="E6" s="39"/>
      <c r="F6" s="39"/>
      <c r="G6" s="39"/>
      <c r="H6" s="39"/>
      <c r="I6" s="16"/>
      <c r="J6" s="16"/>
      <c r="K6" s="16"/>
    </row>
    <row r="7" spans="1:8" ht="15">
      <c r="A7" s="39" t="s">
        <v>58</v>
      </c>
      <c r="B7" s="39"/>
      <c r="C7" s="39"/>
      <c r="D7" s="39"/>
      <c r="E7" s="39"/>
      <c r="F7" s="39"/>
      <c r="G7" s="39"/>
      <c r="H7" s="39"/>
    </row>
    <row r="8" spans="1:8" ht="15.75">
      <c r="A8" s="2"/>
      <c r="H8" s="29"/>
    </row>
    <row r="9" spans="1:8" ht="42.75" customHeight="1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</row>
    <row r="10" spans="1:8" ht="18.75" customHeight="1">
      <c r="A10" s="4">
        <v>1</v>
      </c>
      <c r="B10" s="4" t="s">
        <v>9</v>
      </c>
      <c r="C10" s="3"/>
      <c r="D10" s="3"/>
      <c r="E10" s="3"/>
      <c r="F10" s="3"/>
      <c r="G10" s="3"/>
      <c r="H10" s="40" t="s">
        <v>10</v>
      </c>
    </row>
    <row r="11" spans="1:10" ht="15">
      <c r="A11" s="4"/>
      <c r="B11" s="19" t="s">
        <v>11</v>
      </c>
      <c r="C11" s="20" t="s">
        <v>12</v>
      </c>
      <c r="D11" s="20">
        <v>0.65</v>
      </c>
      <c r="E11" s="20">
        <v>0.561</v>
      </c>
      <c r="F11" s="21">
        <v>1155.40441</v>
      </c>
      <c r="G11" s="21">
        <f>861.82466</f>
        <v>861.82466</v>
      </c>
      <c r="H11" s="41"/>
      <c r="J11" s="9"/>
    </row>
    <row r="12" spans="1:8" ht="15">
      <c r="A12" s="4"/>
      <c r="B12" s="19" t="s">
        <v>13</v>
      </c>
      <c r="C12" s="20" t="s">
        <v>12</v>
      </c>
      <c r="D12" s="20">
        <v>0.46</v>
      </c>
      <c r="E12" s="20">
        <f>0.444</f>
        <v>0.444</v>
      </c>
      <c r="F12" s="21">
        <v>544.17914</v>
      </c>
      <c r="G12" s="21">
        <f>488.99681</f>
        <v>488.99681</v>
      </c>
      <c r="H12" s="41"/>
    </row>
    <row r="13" spans="1:8" ht="15">
      <c r="A13" s="4"/>
      <c r="B13" s="19" t="s">
        <v>14</v>
      </c>
      <c r="C13" s="20" t="s">
        <v>12</v>
      </c>
      <c r="D13" s="20">
        <v>0.89</v>
      </c>
      <c r="E13" s="20">
        <v>0.88</v>
      </c>
      <c r="F13" s="21">
        <v>1200.2244</v>
      </c>
      <c r="G13" s="21">
        <v>1143.98214</v>
      </c>
      <c r="H13" s="41"/>
    </row>
    <row r="14" spans="1:8" ht="15">
      <c r="A14" s="4"/>
      <c r="B14" s="19" t="s">
        <v>15</v>
      </c>
      <c r="C14" s="20" t="s">
        <v>12</v>
      </c>
      <c r="D14" s="20">
        <v>0.29</v>
      </c>
      <c r="E14" s="20">
        <v>0.278</v>
      </c>
      <c r="F14" s="21">
        <v>216.3909</v>
      </c>
      <c r="G14" s="21">
        <v>171.03678</v>
      </c>
      <c r="H14" s="41"/>
    </row>
    <row r="15" spans="1:11" ht="15">
      <c r="A15" s="4"/>
      <c r="B15" s="19" t="s">
        <v>16</v>
      </c>
      <c r="C15" s="20" t="s">
        <v>12</v>
      </c>
      <c r="D15" s="20">
        <v>0.69</v>
      </c>
      <c r="E15" s="20">
        <v>1.241</v>
      </c>
      <c r="F15" s="21">
        <v>909.96512</v>
      </c>
      <c r="G15" s="21">
        <v>1339.03075</v>
      </c>
      <c r="H15" s="41"/>
      <c r="K15" s="17"/>
    </row>
    <row r="16" spans="1:8" ht="15">
      <c r="A16" s="4"/>
      <c r="B16" s="19" t="s">
        <v>17</v>
      </c>
      <c r="C16" s="20" t="s">
        <v>12</v>
      </c>
      <c r="D16" s="20">
        <v>0.38</v>
      </c>
      <c r="E16" s="20">
        <v>0.21</v>
      </c>
      <c r="F16" s="21">
        <v>529.64612</v>
      </c>
      <c r="G16" s="21">
        <f>278.43671</f>
        <v>278.43671</v>
      </c>
      <c r="H16" s="41"/>
    </row>
    <row r="17" spans="1:8" ht="15">
      <c r="A17" s="4"/>
      <c r="B17" s="19" t="s">
        <v>18</v>
      </c>
      <c r="C17" s="20" t="s">
        <v>12</v>
      </c>
      <c r="D17" s="20">
        <v>0.93</v>
      </c>
      <c r="E17" s="20">
        <v>0.551</v>
      </c>
      <c r="F17" s="21">
        <v>1352.94999</v>
      </c>
      <c r="G17" s="21">
        <f>658.47627</f>
        <v>658.47627</v>
      </c>
      <c r="H17" s="41"/>
    </row>
    <row r="18" spans="1:8" ht="15">
      <c r="A18" s="4"/>
      <c r="B18" s="19" t="s">
        <v>41</v>
      </c>
      <c r="C18" s="20" t="s">
        <v>12</v>
      </c>
      <c r="D18" s="20">
        <v>0.8</v>
      </c>
      <c r="E18" s="20">
        <v>0.37</v>
      </c>
      <c r="F18" s="21">
        <v>609.24598</v>
      </c>
      <c r="G18" s="21">
        <f>171.64904+7.196+11.063</f>
        <v>189.90804</v>
      </c>
      <c r="H18" s="41"/>
    </row>
    <row r="19" spans="1:8" ht="15">
      <c r="A19" s="4"/>
      <c r="B19" s="19" t="s">
        <v>19</v>
      </c>
      <c r="C19" s="20" t="s">
        <v>12</v>
      </c>
      <c r="D19" s="20">
        <v>0.7</v>
      </c>
      <c r="E19" s="20">
        <v>0.599</v>
      </c>
      <c r="F19" s="21">
        <v>897.02444</v>
      </c>
      <c r="G19" s="21">
        <f>522.359+213.491+272.218</f>
        <v>1008.068</v>
      </c>
      <c r="H19" s="41"/>
    </row>
    <row r="20" spans="1:8" ht="15" customHeight="1" hidden="1">
      <c r="A20" s="4"/>
      <c r="B20" s="19" t="s">
        <v>20</v>
      </c>
      <c r="C20" s="20" t="s">
        <v>12</v>
      </c>
      <c r="D20" s="20"/>
      <c r="E20" s="20"/>
      <c r="F20" s="20">
        <f>SUM(F12:F19)</f>
        <v>6259.62609</v>
      </c>
      <c r="G20" s="21"/>
      <c r="H20" s="41"/>
    </row>
    <row r="21" spans="1:8" ht="15" customHeight="1">
      <c r="A21" s="4"/>
      <c r="B21" s="19" t="s">
        <v>44</v>
      </c>
      <c r="C21" s="20" t="s">
        <v>12</v>
      </c>
      <c r="D21" s="20">
        <v>0.8</v>
      </c>
      <c r="E21" s="20">
        <f>0.254+0.562</f>
        <v>0.8160000000000001</v>
      </c>
      <c r="F21" s="21">
        <v>962.6879</v>
      </c>
      <c r="G21" s="21">
        <f>216.13719+723.372</f>
        <v>939.50919</v>
      </c>
      <c r="H21" s="42"/>
    </row>
    <row r="22" spans="1:8" ht="15">
      <c r="A22" s="6"/>
      <c r="B22" s="22" t="s">
        <v>21</v>
      </c>
      <c r="C22" s="23"/>
      <c r="D22" s="23">
        <f>SUM(D11:D21)</f>
        <v>6.59</v>
      </c>
      <c r="E22" s="23">
        <f>SUM(E11:E21)</f>
        <v>5.95</v>
      </c>
      <c r="F22" s="24">
        <f>F11+F12+F13+F14+F15+F16+F17+F18+F19+F21</f>
        <v>8377.7184</v>
      </c>
      <c r="G22" s="24">
        <f>SUM(G11:G21)</f>
        <v>7079.2693500000005</v>
      </c>
      <c r="H22" s="23"/>
    </row>
    <row r="23" spans="1:8" ht="15">
      <c r="A23" s="4">
        <v>2</v>
      </c>
      <c r="B23" s="25" t="s">
        <v>22</v>
      </c>
      <c r="C23" s="26"/>
      <c r="D23" s="26"/>
      <c r="E23" s="26"/>
      <c r="F23" s="26"/>
      <c r="G23" s="27"/>
      <c r="H23" s="36" t="s">
        <v>40</v>
      </c>
    </row>
    <row r="24" spans="1:8" ht="15">
      <c r="A24" s="4"/>
      <c r="B24" s="19" t="s">
        <v>45</v>
      </c>
      <c r="C24" s="20" t="s">
        <v>12</v>
      </c>
      <c r="D24" s="20">
        <v>0.91</v>
      </c>
      <c r="E24" s="20">
        <v>0.92</v>
      </c>
      <c r="F24" s="21">
        <v>1358.09448</v>
      </c>
      <c r="G24" s="21">
        <v>1353.9975</v>
      </c>
      <c r="H24" s="37"/>
    </row>
    <row r="25" spans="1:8" ht="25.5">
      <c r="A25" s="4"/>
      <c r="B25" s="19" t="s">
        <v>46</v>
      </c>
      <c r="C25" s="20" t="s">
        <v>12</v>
      </c>
      <c r="D25" s="20">
        <v>0.43</v>
      </c>
      <c r="E25" s="20">
        <v>0.55</v>
      </c>
      <c r="F25" s="21">
        <v>555.48735</v>
      </c>
      <c r="G25" s="28">
        <f>478.04429+15.61188+179.89456+33.69559+19.10816+65.9992</f>
        <v>792.3536799999999</v>
      </c>
      <c r="H25" s="38"/>
    </row>
    <row r="26" spans="1:8" ht="15">
      <c r="A26" s="6"/>
      <c r="B26" s="22" t="s">
        <v>24</v>
      </c>
      <c r="C26" s="23"/>
      <c r="D26" s="23">
        <f>D24+D25</f>
        <v>1.34</v>
      </c>
      <c r="E26" s="23">
        <f>SUM(E24:E25)</f>
        <v>1.4700000000000002</v>
      </c>
      <c r="F26" s="24">
        <f>SUM(F24:F25)</f>
        <v>1913.58183</v>
      </c>
      <c r="G26" s="24">
        <f>SUM(G24:G25)</f>
        <v>2146.3511799999997</v>
      </c>
      <c r="H26" s="23"/>
    </row>
    <row r="27" spans="1:8" ht="16.5" customHeight="1">
      <c r="A27" s="4">
        <v>3</v>
      </c>
      <c r="B27" s="19" t="s">
        <v>25</v>
      </c>
      <c r="C27" s="20" t="s">
        <v>26</v>
      </c>
      <c r="D27" s="20">
        <v>10</v>
      </c>
      <c r="E27" s="20">
        <v>14</v>
      </c>
      <c r="F27" s="20">
        <v>600</v>
      </c>
      <c r="G27" s="21">
        <f>18.31654+30.71586+34.17245+89.56457+32.61398+25.96726+36.70153+33.8943+38.74883+37.89149+86.9666+59.668+59.77614+40.70085+68.19834+68.19834</f>
        <v>762.09508</v>
      </c>
      <c r="H27" s="20" t="s">
        <v>27</v>
      </c>
    </row>
    <row r="28" spans="1:8" ht="25.5">
      <c r="A28" s="4">
        <v>4</v>
      </c>
      <c r="B28" s="19" t="s">
        <v>53</v>
      </c>
      <c r="C28" s="20" t="s">
        <v>26</v>
      </c>
      <c r="D28" s="20">
        <v>10</v>
      </c>
      <c r="E28" s="20">
        <v>10</v>
      </c>
      <c r="F28" s="20">
        <v>2751.1</v>
      </c>
      <c r="G28" s="21">
        <f>58.49395+301.01818+446.43457+200.46087+365.2402+374.86326+329.4729+359.318</f>
        <v>2435.3019300000005</v>
      </c>
      <c r="H28" s="20" t="s">
        <v>23</v>
      </c>
    </row>
    <row r="29" spans="1:8" ht="38.25">
      <c r="A29" s="4">
        <v>5</v>
      </c>
      <c r="B29" s="19" t="s">
        <v>50</v>
      </c>
      <c r="C29" s="20" t="s">
        <v>26</v>
      </c>
      <c r="D29" s="20">
        <v>10</v>
      </c>
      <c r="E29" s="20">
        <v>10</v>
      </c>
      <c r="F29" s="20">
        <v>1988.61</v>
      </c>
      <c r="G29" s="21">
        <f>895.93828+456.04507+520.82246+259.73213+218.70409+365.41476+338.97033</f>
        <v>3055.62712</v>
      </c>
      <c r="H29" s="20" t="s">
        <v>23</v>
      </c>
    </row>
    <row r="30" spans="1:8" ht="31.5" customHeight="1">
      <c r="A30" s="4">
        <v>6</v>
      </c>
      <c r="B30" s="19" t="s">
        <v>52</v>
      </c>
      <c r="C30" s="20" t="s">
        <v>26</v>
      </c>
      <c r="D30" s="20"/>
      <c r="E30" s="20">
        <v>10</v>
      </c>
      <c r="F30" s="21"/>
      <c r="G30" s="21">
        <f>98.98075+23.05359+127.86784+81.52037+50.31067+55.77365+53.20786+48.719+54.13+36.205</f>
        <v>629.7687300000001</v>
      </c>
      <c r="H30" s="20"/>
    </row>
    <row r="31" spans="1:8" ht="18" customHeight="1">
      <c r="A31" s="4">
        <v>7</v>
      </c>
      <c r="B31" s="19" t="s">
        <v>28</v>
      </c>
      <c r="C31" s="20" t="s">
        <v>26</v>
      </c>
      <c r="D31" s="20"/>
      <c r="E31" s="20">
        <v>1</v>
      </c>
      <c r="F31" s="20"/>
      <c r="G31" s="21">
        <f>395.132+94.27809+41.29096</f>
        <v>530.70105</v>
      </c>
      <c r="H31" s="20"/>
    </row>
    <row r="32" spans="1:11" ht="15">
      <c r="A32" s="6"/>
      <c r="B32" s="22" t="s">
        <v>29</v>
      </c>
      <c r="C32" s="23"/>
      <c r="D32" s="23">
        <f>SUM(D27:D29)</f>
        <v>30</v>
      </c>
      <c r="E32" s="23">
        <f>SUM(E27:E31)</f>
        <v>45</v>
      </c>
      <c r="F32" s="24">
        <f>F27+F28+F29</f>
        <v>5339.71</v>
      </c>
      <c r="G32" s="24">
        <f>SUM(G27:G31)</f>
        <v>7413.49391</v>
      </c>
      <c r="H32" s="23"/>
      <c r="J32" s="9"/>
      <c r="K32" s="9"/>
    </row>
    <row r="33" spans="1:8" ht="15">
      <c r="A33" s="4">
        <v>8</v>
      </c>
      <c r="B33" s="19" t="s">
        <v>30</v>
      </c>
      <c r="C33" s="20" t="s">
        <v>12</v>
      </c>
      <c r="D33" s="20">
        <v>0.6</v>
      </c>
      <c r="E33" s="20">
        <f>0.05+0.03+0.024+0.035+0.035+0.013+0.007+0.01+0.02+0.012+0.013+0.005+0.007+0.006+0.015+0.007+0.024+0.012+0.01+0.013+0.007+0.006+0.013+0.04+0.009+0.006+0.04</f>
        <v>0.46900000000000014</v>
      </c>
      <c r="F33" s="21">
        <v>2680.9915</v>
      </c>
      <c r="G33" s="21">
        <f>455.83+16.169+51.792+12.713+40.847+(55.9844)+15.01862+13.64471+11.77184+11.90072+36.2861+82.412+82.412+59.606+41.31+45.222+60.151+45.797+47.073+24.094+44.736+54.561+51.637+31.587+82.375+22.68+96.134+45.258+49.233+43.259+32.996+33.071+61.252+68.294+43.756+37.706+68.294</f>
        <v>2076.8633900000004</v>
      </c>
      <c r="H33" s="36" t="s">
        <v>27</v>
      </c>
    </row>
    <row r="34" spans="1:9" ht="15">
      <c r="A34" s="4">
        <v>9</v>
      </c>
      <c r="B34" s="19" t="s">
        <v>31</v>
      </c>
      <c r="C34" s="20" t="s">
        <v>12</v>
      </c>
      <c r="D34" s="20">
        <v>0.2</v>
      </c>
      <c r="E34" s="20">
        <v>0.142</v>
      </c>
      <c r="F34" s="21">
        <v>582.16856</v>
      </c>
      <c r="G34" s="28">
        <f>157.148+18.00088+18.20294+15.94432+38.39369+17.13731+18.76166+65.06903+24.75432+40.639</f>
        <v>414.05115</v>
      </c>
      <c r="H34" s="38"/>
      <c r="I34" s="9"/>
    </row>
    <row r="35" spans="1:8" ht="15">
      <c r="A35" s="6"/>
      <c r="B35" s="22" t="s">
        <v>32</v>
      </c>
      <c r="C35" s="23"/>
      <c r="D35" s="23">
        <f>D33+D34</f>
        <v>0.8</v>
      </c>
      <c r="E35" s="23">
        <f>SUM(E33:E34)</f>
        <v>0.6110000000000001</v>
      </c>
      <c r="F35" s="24">
        <f>SUM(F33:F34)</f>
        <v>3263.16006</v>
      </c>
      <c r="G35" s="24">
        <f>SUM(G33:G34)</f>
        <v>2490.9145400000007</v>
      </c>
      <c r="H35" s="23"/>
    </row>
    <row r="36" spans="1:8" ht="15">
      <c r="A36" s="4">
        <v>10</v>
      </c>
      <c r="B36" s="19" t="s">
        <v>33</v>
      </c>
      <c r="C36" s="20" t="s">
        <v>12</v>
      </c>
      <c r="D36" s="20">
        <v>0.14</v>
      </c>
      <c r="E36" s="20"/>
      <c r="F36" s="21">
        <v>265.91455</v>
      </c>
      <c r="G36" s="21"/>
      <c r="H36" s="36" t="s">
        <v>27</v>
      </c>
    </row>
    <row r="37" spans="1:8" ht="15">
      <c r="A37" s="4">
        <v>11</v>
      </c>
      <c r="B37" s="19" t="s">
        <v>34</v>
      </c>
      <c r="C37" s="20" t="s">
        <v>12</v>
      </c>
      <c r="D37" s="20">
        <v>0.034</v>
      </c>
      <c r="E37" s="20">
        <v>0.036</v>
      </c>
      <c r="F37" s="21">
        <v>683.11921</v>
      </c>
      <c r="G37" s="21">
        <f>52.42+157.4436+280.771+13.267+15.115+149.443+37.854+29.942+48.865+53.664+30.643</f>
        <v>869.4276000000001</v>
      </c>
      <c r="H37" s="37"/>
    </row>
    <row r="38" spans="1:8" ht="15">
      <c r="A38" s="4">
        <v>12</v>
      </c>
      <c r="B38" s="19" t="s">
        <v>35</v>
      </c>
      <c r="C38" s="20" t="s">
        <v>12</v>
      </c>
      <c r="D38" s="20">
        <v>0.12</v>
      </c>
      <c r="E38" s="20">
        <v>0.053</v>
      </c>
      <c r="F38" s="21">
        <v>262.68222</v>
      </c>
      <c r="G38" s="21">
        <f>23.368+93.245</f>
        <v>116.613</v>
      </c>
      <c r="H38" s="37"/>
    </row>
    <row r="39" spans="1:8" ht="15">
      <c r="A39" s="4">
        <v>13</v>
      </c>
      <c r="B39" s="19" t="s">
        <v>36</v>
      </c>
      <c r="C39" s="20" t="s">
        <v>12</v>
      </c>
      <c r="D39" s="20">
        <v>0.04</v>
      </c>
      <c r="E39" s="20"/>
      <c r="F39" s="21">
        <v>96.11727</v>
      </c>
      <c r="G39" s="21"/>
      <c r="H39" s="38"/>
    </row>
    <row r="40" spans="1:8" ht="15">
      <c r="A40" s="6"/>
      <c r="B40" s="5" t="s">
        <v>37</v>
      </c>
      <c r="C40" s="7"/>
      <c r="D40" s="7">
        <f>SUM(D36:D39)</f>
        <v>0.334</v>
      </c>
      <c r="E40" s="7">
        <f>SUM(E36:E39)</f>
        <v>0.089</v>
      </c>
      <c r="F40" s="8">
        <f>SUM(F36:F39)</f>
        <v>1307.83325</v>
      </c>
      <c r="G40" s="8">
        <f>SUM(G36:G39)</f>
        <v>986.0406</v>
      </c>
      <c r="H40" s="7"/>
    </row>
    <row r="41" spans="1:8" ht="15">
      <c r="A41" s="31">
        <v>14</v>
      </c>
      <c r="B41" s="34" t="s">
        <v>51</v>
      </c>
      <c r="C41" s="32"/>
      <c r="D41" s="32"/>
      <c r="E41" s="32"/>
      <c r="F41" s="33"/>
      <c r="G41" s="33">
        <f>80+70+65+105</f>
        <v>320</v>
      </c>
      <c r="H41" s="32"/>
    </row>
    <row r="42" spans="1:8" ht="15">
      <c r="A42" s="6"/>
      <c r="B42" s="5" t="s">
        <v>38</v>
      </c>
      <c r="C42" s="7"/>
      <c r="D42" s="7"/>
      <c r="E42" s="7"/>
      <c r="F42" s="8">
        <f>F40+F35+F32+F26+F22</f>
        <v>20202.003539999998</v>
      </c>
      <c r="G42" s="8">
        <f>SUM(G41,G40,G35,G32,G26,G22)</f>
        <v>20436.069580000003</v>
      </c>
      <c r="H42" s="35">
        <f>G42/F42</f>
        <v>1.0115862785360152</v>
      </c>
    </row>
    <row r="43" ht="15.75">
      <c r="A43" s="2"/>
    </row>
    <row r="44" spans="2:8" ht="15">
      <c r="B44" s="10" t="s">
        <v>54</v>
      </c>
      <c r="C44" s="11"/>
      <c r="D44" s="12"/>
      <c r="E44" s="13"/>
      <c r="F44" s="13"/>
      <c r="G44" s="14" t="s">
        <v>55</v>
      </c>
      <c r="H44" s="14"/>
    </row>
    <row r="45" spans="2:8" ht="15">
      <c r="B45" s="10"/>
      <c r="C45" s="11"/>
      <c r="D45" s="12"/>
      <c r="E45" s="13"/>
      <c r="F45" s="13"/>
      <c r="G45" s="14"/>
      <c r="H45" s="14"/>
    </row>
    <row r="46" spans="2:8" ht="15">
      <c r="B46" s="10" t="s">
        <v>56</v>
      </c>
      <c r="C46" s="15"/>
      <c r="D46" s="15"/>
      <c r="E46" s="15"/>
      <c r="F46" s="15"/>
      <c r="G46" s="14" t="s">
        <v>57</v>
      </c>
      <c r="H46" s="15"/>
    </row>
    <row r="47" spans="2:6" ht="15">
      <c r="B47" s="15"/>
      <c r="C47" s="15"/>
      <c r="D47" s="15"/>
      <c r="E47" s="15"/>
      <c r="F47" s="15"/>
    </row>
    <row r="48" spans="2:7" ht="15">
      <c r="B48" s="15" t="s">
        <v>39</v>
      </c>
      <c r="C48" s="15"/>
      <c r="D48" s="15"/>
      <c r="E48" s="15"/>
      <c r="F48" s="15"/>
      <c r="G48" s="15" t="s">
        <v>42</v>
      </c>
    </row>
    <row r="51" ht="15">
      <c r="G51" s="30"/>
    </row>
  </sheetData>
  <sheetProtection/>
  <mergeCells count="6">
    <mergeCell ref="H36:H39"/>
    <mergeCell ref="A7:H7"/>
    <mergeCell ref="A6:H6"/>
    <mergeCell ref="H10:H21"/>
    <mergeCell ref="H23:H25"/>
    <mergeCell ref="H33:H34"/>
  </mergeCells>
  <printOptions/>
  <pageMargins left="1.15625" right="0.5208333333333334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pto2</dc:creator>
  <cp:keywords/>
  <dc:description/>
  <cp:lastModifiedBy>Седых Д.В.</cp:lastModifiedBy>
  <cp:lastPrinted>2013-01-14T01:50:10Z</cp:lastPrinted>
  <dcterms:created xsi:type="dcterms:W3CDTF">2012-02-17T04:59:59Z</dcterms:created>
  <dcterms:modified xsi:type="dcterms:W3CDTF">2013-02-25T05:24:38Z</dcterms:modified>
  <cp:category/>
  <cp:version/>
  <cp:contentType/>
  <cp:contentStatus/>
</cp:coreProperties>
</file>